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2"/>
  </bookViews>
  <sheets>
    <sheet name="CGN Costs" sheetId="1" state="visible" r:id="rId2"/>
    <sheet name="Affected Customers" sheetId="2" state="visible" r:id="rId3"/>
    <sheet name="Bottom Line" sheetId="3" state="visible" r:id="rId4"/>
  </sheets>
  <definedNames>
    <definedName function="false" hidden="false" localSheetId="0" name="_ftn1" vbProcedure="false">'CGN Costs'!$A$10</definedName>
    <definedName function="false" hidden="false" localSheetId="0" name="_ftn2" vbProcedure="false">'CGN Costs'!$A$12</definedName>
    <definedName function="false" hidden="false" localSheetId="0" name="_ftn3" vbProcedure="false">'CGN Costs'!$A$12</definedName>
    <definedName function="false" hidden="false" localSheetId="0" name="_ftnref1" vbProcedure="false">'CGN Costs'!$B$1</definedName>
    <definedName function="false" hidden="false" localSheetId="0" name="_ftnref2" vbProcedure="false">'CGN Costs'!$B$2</definedName>
    <definedName function="false" hidden="false" localSheetId="0" name="_ftnref3" vbProcedure="false">'CGN Costs'!$B$4</definedName>
    <definedName function="false" hidden="false" localSheetId="1" name="_ftn4" vbProcedure="false">'Affected Customers'!$A$13</definedName>
    <definedName function="false" hidden="false" localSheetId="1" name="_ftn5" vbProcedure="false">'Affected Customers'!$A$14</definedName>
    <definedName function="false" hidden="false" localSheetId="1" name="_ftnref4" vbProcedure="false">'Affected Customers'!$D$5</definedName>
    <definedName function="false" hidden="false" localSheetId="1" name="_ftnref5" vbProcedure="false">'Affected Customers'!$B$6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<sst xmlns="http://schemas.openxmlformats.org/spreadsheetml/2006/main" count="50" uniqueCount="49">
  <si>
    <t xml:space="preserve">Number of users covered by CGN</t>
  </si>
  <si>
    <t xml:space="preserve">Cost of CGN device (per 10,000 users)</t>
  </si>
  <si>
    <t xml:space="preserve">Cost of logging systems</t>
  </si>
  <si>
    <t xml:space="preserve">Software development</t>
  </si>
  <si>
    <t xml:space="preserve">CAPEX Total</t>
  </si>
  <si>
    <t xml:space="preserve">OPEX: Space, power, cooling, personnel</t>
  </si>
  <si>
    <t xml:space="preserve">Remember to use actual provisioned capacity. A $400,000 pair of appliances capable of supporting 20,000 users,</t>
  </si>
  <si>
    <t xml:space="preserve">but with only 5,000 provisioned on it, costs $400,000/$5,000 = $80/user or $800,000 per ten thousand.</t>
  </si>
  <si>
    <t xml:space="preserve">Also consider that if you deploy native IPv6, the number of users supported increases by the number of offloaded sessions/bits.</t>
  </si>
  <si>
    <t xml:space="preserve">Use</t>
  </si>
  <si>
    <t xml:space="preserve">Number of Potential Users</t>
  </si>
  <si>
    <t xml:space="preserve">Percent Affected</t>
  </si>
  <si>
    <t xml:space="preserve">Number Affected</t>
  </si>
  <si>
    <t xml:space="preserve">Percent Calling</t>
  </si>
  <si>
    <t xml:space="preserve">Number of Support Calls</t>
  </si>
  <si>
    <t xml:space="preserve">Percent Cancelling</t>
  </si>
  <si>
    <t xml:space="preserve">Number of Lost Users</t>
  </si>
  <si>
    <t xml:space="preserve">Xbox</t>
  </si>
  <si>
    <t xml:space="preserve">PS3</t>
  </si>
  <si>
    <t xml:space="preserve">P2P</t>
  </si>
  <si>
    <t xml:space="preserve">Netflix</t>
  </si>
  <si>
    <t xml:space="preserve">Misc.</t>
  </si>
  <si>
    <t xml:space="preserve">[1] Assumes 50% of Xbox  users play online and will have problems.</t>
  </si>
  <si>
    <t xml:space="preserve">[2] Assumes 50% of PS3 users play online and will have problems.</t>
  </si>
  <si>
    <t xml:space="preserve">[3] Assumes 80% use BitTorrent or similar client, which enforces a upload-to-download ratio.  “Leeches” are not permitted to download any more content is their ratio falls below a certain threshold, and “seeding” is not possible behind CGN.  Thus, all BitTorrent (and similar) users will be affected.</t>
  </si>
  <si>
    <t xml:space="preserve">[4] As documented in draft-donley-nat444-impacts, a few popular home gateways have a problem with Netflix when behind CGN.  Here, we assume 5% of gateways are so affected.</t>
  </si>
  <si>
    <t xml:space="preserve">[5] Includes additional problems from draft-donley-nat444-impacts, and allows for some unknown problems.</t>
  </si>
  <si>
    <t xml:space="preserve">Year 1</t>
  </si>
  <si>
    <t xml:space="preserve">Year 2</t>
  </si>
  <si>
    <t xml:space="preserve">Year 3</t>
  </si>
  <si>
    <t xml:space="preserve">Year 4</t>
  </si>
  <si>
    <t xml:space="preserve">Year 5</t>
  </si>
  <si>
    <t xml:space="preserve">CAPEX (depreciation)</t>
  </si>
  <si>
    <t xml:space="preserve">OPEX</t>
  </si>
  <si>
    <t xml:space="preserve">Customer support</t>
  </si>
  <si>
    <t xml:space="preserve">Lost revenue</t>
  </si>
  <si>
    <t xml:space="preserve">Cost per support call</t>
  </si>
  <si>
    <t xml:space="preserve">Average Annual Revenue per User</t>
  </si>
  <si>
    <t xml:space="preserve">Margin</t>
  </si>
  <si>
    <t xml:space="preserve">Profit</t>
  </si>
  <si>
    <t xml:space="preserve">Average Customer Lifetime (months)</t>
  </si>
  <si>
    <t xml:space="preserve">Cost of CGN - 5 year, per user</t>
  </si>
  <si>
    <t xml:space="preserve">Profit (5 year)</t>
  </si>
  <si>
    <t xml:space="preserve">Profit (1 year) </t>
  </si>
  <si>
    <t xml:space="preserve">Rules of Thumb:</t>
  </si>
  <si>
    <t xml:space="preserve">Buy IPv4 address if less than </t>
  </si>
  <si>
    <t xml:space="preserve">(Half of expected lifetime profit under CGN)</t>
  </si>
  <si>
    <t xml:space="preserve">Sell IPv4 address if greater than</t>
  </si>
  <si>
    <t xml:space="preserve">(Expected lifetime profit of customer)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</si>
</sst>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"/>
    <numFmt numFmtId="166" formatCode="_(\$* #,##0.00_);_(\$* \(#,##0.00\);_(\$* \-??_);_(@_)"/>
    <numFmt numFmtId="167" formatCode="_(\$* #,##0_);_(\$* \(#,##0\);_(\$* \-??_);_(@_)"/>
    <numFmt numFmtId="168" formatCode="0%"/>
    <numFmt numFmtId="169" formatCode="\$#,##0_);[RED]&quot;($&quot;#,##0\)"/>
    <numFmt numFmtId="170" formatCode="\$#,##0.00_);[RED]&quot;($&quot;#,##0.00\)"/>
    <numFmt numFmtId="171" formatCode="[$$-409]#,##0.00;[RED]\-[$$-409]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FFFF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FFFFFF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CCFF00"/>
      </patternFill>
    </fill>
    <fill>
      <patternFill patternType="solid">
        <fgColor rgb="FF4F81BD"/>
        <bgColor rgb="FF808080"/>
      </patternFill>
    </fill>
    <fill>
      <patternFill patternType="solid">
        <fgColor rgb="FFD3DFEE"/>
        <bgColor rgb="FFD0D8E8"/>
      </patternFill>
    </fill>
    <fill>
      <patternFill patternType="solid">
        <fgColor rgb="FFD0D8E8"/>
        <bgColor rgb="FFD3DFEE"/>
      </patternFill>
    </fill>
    <fill>
      <patternFill patternType="solid">
        <fgColor rgb="FFE9EDF4"/>
        <bgColor rgb="FFD3DFEE"/>
      </patternFill>
    </fill>
    <fill>
      <patternFill patternType="solid">
        <fgColor rgb="FFCC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7BA0CD"/>
      </left>
      <right style="medium">
        <color rgb="FF7BA0CD"/>
      </right>
      <top style="medium">
        <color rgb="FF7BA0CD"/>
      </top>
      <bottom style="medium">
        <color rgb="FF7BA0CD"/>
      </bottom>
      <diagonal/>
    </border>
    <border diagonalUp="false" diagonalDown="false">
      <left/>
      <right style="medium">
        <color rgb="FF7BA0CD"/>
      </right>
      <top style="medium">
        <color rgb="FF7BA0CD"/>
      </top>
      <bottom style="medium">
        <color rgb="FF7BA0CD"/>
      </bottom>
      <diagonal/>
    </border>
    <border diagonalUp="false" diagonalDown="false">
      <left/>
      <right/>
      <top style="medium">
        <color rgb="FF7BA0CD"/>
      </top>
      <bottom style="medium">
        <color rgb="FF7BA0CD"/>
      </bottom>
      <diagonal/>
    </border>
    <border diagonalUp="false" diagonalDown="false"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 diagonalUp="false" diagonalDown="false">
      <left style="medium">
        <color rgb="FF7BA0CD"/>
      </left>
      <right style="medium">
        <color rgb="FF7BA0CD"/>
      </right>
      <top/>
      <bottom style="medium">
        <color rgb="FF7BA0CD"/>
      </bottom>
      <diagonal/>
    </border>
    <border diagonalUp="false" diagonalDown="false">
      <left style="medium">
        <color rgb="FF7BA0CD"/>
      </left>
      <right/>
      <top/>
      <bottom style="medium">
        <color rgb="FF7BA0CD"/>
      </bottom>
      <diagonal/>
    </border>
    <border diagonalUp="false" diagonalDown="false">
      <left/>
      <right style="medium">
        <color rgb="FF7BA0CD"/>
      </right>
      <top/>
      <bottom style="medium">
        <color rgb="FF7BA0CD"/>
      </bottom>
      <diagonal/>
    </border>
    <border diagonalUp="false" diagonalDown="false">
      <left/>
      <right/>
      <top/>
      <bottom style="medium">
        <color rgb="FF7BA0CD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6" fillId="2" borderId="7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0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9" fontId="9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5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BA0CD"/>
      <rgbColor rgb="FF993366"/>
      <rgbColor rgb="FFFFFFCC"/>
      <rgbColor rgb="FFE9EDF4"/>
      <rgbColor rgb="FF660066"/>
      <rgbColor rgb="FFFF8080"/>
      <rgbColor rgb="FF0066CC"/>
      <rgbColor rgb="FFD0D8E8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D3DF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B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4" activeCellId="0" sqref="F24"/>
    </sheetView>
  </sheetViews>
  <sheetFormatPr defaultRowHeight="14"/>
  <cols>
    <col collapsed="false" hidden="false" max="1" min="1" style="0" width="33.336032388664"/>
    <col collapsed="false" hidden="false" max="2" min="2" style="0" width="10.1336032388664"/>
    <col collapsed="false" hidden="false" max="1025" min="3" style="0" width="13.4534412955466"/>
  </cols>
  <sheetData>
    <row r="2" customFormat="false" ht="14" hidden="false" customHeight="false" outlineLevel="0" collapsed="false">
      <c r="A2" s="0" t="s">
        <v>0</v>
      </c>
      <c r="B2" s="1" t="n">
        <v>10000</v>
      </c>
    </row>
    <row r="3" customFormat="false" ht="14" hidden="false" customHeight="false" outlineLevel="0" collapsed="false">
      <c r="B3" s="1"/>
    </row>
    <row r="4" customFormat="false" ht="13.8" hidden="false" customHeight="false" outlineLevel="0" collapsed="false">
      <c r="A4" s="0" t="s">
        <v>1</v>
      </c>
      <c r="B4" s="2" t="n">
        <v>150000</v>
      </c>
    </row>
    <row r="5" customFormat="false" ht="13.8" hidden="false" customHeight="false" outlineLevel="0" collapsed="false">
      <c r="A5" s="0" t="s">
        <v>2</v>
      </c>
      <c r="B5" s="2" t="n">
        <v>10000</v>
      </c>
    </row>
    <row r="6" customFormat="false" ht="13.8" hidden="false" customHeight="false" outlineLevel="0" collapsed="false">
      <c r="A6" s="0" t="s">
        <v>3</v>
      </c>
      <c r="B6" s="2" t="n">
        <v>10000</v>
      </c>
    </row>
    <row r="7" customFormat="false" ht="13.8" hidden="false" customHeight="false" outlineLevel="0" collapsed="false">
      <c r="A7" s="0" t="s">
        <v>4</v>
      </c>
      <c r="B7" s="3" t="n">
        <f aca="false">SUM(B4:B6)</f>
        <v>170000</v>
      </c>
    </row>
    <row r="9" customFormat="false" ht="13.8" hidden="false" customHeight="false" outlineLevel="0" collapsed="false">
      <c r="A9" s="0" t="s">
        <v>5</v>
      </c>
      <c r="B9" s="2" t="n">
        <v>15000</v>
      </c>
    </row>
    <row r="11" customFormat="false" ht="13.8" hidden="false" customHeight="false" outlineLevel="0" collapsed="false"/>
    <row r="12" customFormat="false" ht="13.8" hidden="false" customHeight="false" outlineLevel="0" collapsed="false">
      <c r="A12" s="0" t="s">
        <v>6</v>
      </c>
    </row>
    <row r="13" customFormat="false" ht="14" hidden="false" customHeight="false" outlineLevel="0" collapsed="false">
      <c r="A13" s="0" t="s">
        <v>7</v>
      </c>
    </row>
    <row r="14" customFormat="false" ht="14" hidden="false" customHeight="false" outlineLevel="0" collapsed="false">
      <c r="A14" s="0" t="s">
        <v>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"/>
  <cols>
    <col collapsed="false" hidden="false" max="1" min="1" style="0" width="8.24696356275304"/>
    <col collapsed="false" hidden="false" max="2" min="2" style="0" width="13.1457489878543"/>
    <col collapsed="false" hidden="false" max="3" min="3" style="0" width="10.5708502024292"/>
    <col collapsed="false" hidden="false" max="4" min="4" style="0" width="10.8259109311741"/>
    <col collapsed="false" hidden="false" max="5" min="5" style="0" width="9.87449392712551"/>
    <col collapsed="false" hidden="false" max="6" min="6" style="0" width="13.4534412955466"/>
    <col collapsed="false" hidden="false" max="7" min="7" style="0" width="9.2753036437247"/>
    <col collapsed="false" hidden="false" max="8" min="8" style="0" width="11.9109311740891"/>
    <col collapsed="false" hidden="false" max="1025" min="9" style="0" width="13.4534412955466"/>
  </cols>
  <sheetData>
    <row r="1" s="9" customFormat="true" ht="28.8" hidden="false" customHeight="true" outlineLevel="0" collapsed="false">
      <c r="A1" s="4" t="s">
        <v>9</v>
      </c>
      <c r="B1" s="5" t="s">
        <v>10</v>
      </c>
      <c r="C1" s="6" t="s">
        <v>11</v>
      </c>
      <c r="D1" s="6" t="s">
        <v>12</v>
      </c>
      <c r="E1" s="6" t="s">
        <v>13</v>
      </c>
      <c r="F1" s="7" t="s">
        <v>14</v>
      </c>
      <c r="G1" s="7" t="s">
        <v>15</v>
      </c>
      <c r="H1" s="8" t="s">
        <v>16</v>
      </c>
    </row>
    <row r="2" customFormat="false" ht="15" hidden="false" customHeight="false" outlineLevel="0" collapsed="false">
      <c r="A2" s="10" t="s">
        <v>17</v>
      </c>
      <c r="B2" s="11" t="n">
        <v>2100</v>
      </c>
      <c r="C2" s="12" t="n">
        <v>0.2</v>
      </c>
      <c r="D2" s="11" t="n">
        <f aca="false">B2*C2</f>
        <v>420</v>
      </c>
      <c r="E2" s="13" t="n">
        <v>0.25</v>
      </c>
      <c r="F2" s="11" t="n">
        <v>262</v>
      </c>
      <c r="G2" s="13" t="n">
        <v>0.5</v>
      </c>
      <c r="H2" s="11" t="n">
        <f aca="false">G2*D2</f>
        <v>210</v>
      </c>
    </row>
    <row r="3" customFormat="false" ht="15" hidden="false" customHeight="false" outlineLevel="0" collapsed="false">
      <c r="A3" s="14" t="s">
        <v>18</v>
      </c>
      <c r="B3" s="15" t="n">
        <v>1100</v>
      </c>
      <c r="C3" s="12" t="n">
        <v>0.5</v>
      </c>
      <c r="D3" s="15" t="n">
        <f aca="false">B3*C3</f>
        <v>550</v>
      </c>
      <c r="E3" s="13" t="n">
        <v>0.25</v>
      </c>
      <c r="F3" s="15" t="n">
        <v>137</v>
      </c>
      <c r="G3" s="13" t="n">
        <v>0.5</v>
      </c>
      <c r="H3" s="15" t="n">
        <f aca="false">G3*D3</f>
        <v>275</v>
      </c>
    </row>
    <row r="4" customFormat="false" ht="15" hidden="false" customHeight="false" outlineLevel="0" collapsed="false">
      <c r="A4" s="10" t="s">
        <v>19</v>
      </c>
      <c r="B4" s="11" t="n">
        <v>1500</v>
      </c>
      <c r="C4" s="12" t="n">
        <v>0.8</v>
      </c>
      <c r="D4" s="11" t="n">
        <f aca="false">B4*C4</f>
        <v>1200</v>
      </c>
      <c r="E4" s="13" t="n">
        <v>0.25</v>
      </c>
      <c r="F4" s="11" t="n">
        <v>300</v>
      </c>
      <c r="G4" s="13" t="n">
        <v>0.5</v>
      </c>
      <c r="H4" s="11" t="n">
        <f aca="false">G4*D4</f>
        <v>600</v>
      </c>
    </row>
    <row r="5" customFormat="false" ht="15" hidden="false" customHeight="false" outlineLevel="0" collapsed="false">
      <c r="A5" s="14" t="s">
        <v>20</v>
      </c>
      <c r="B5" s="15" t="n">
        <v>1200</v>
      </c>
      <c r="C5" s="12" t="n">
        <v>0.05</v>
      </c>
      <c r="D5" s="15" t="n">
        <f aca="false">B5*C5</f>
        <v>60</v>
      </c>
      <c r="E5" s="13" t="n">
        <v>0.25</v>
      </c>
      <c r="F5" s="15" t="n">
        <v>15</v>
      </c>
      <c r="G5" s="13" t="n">
        <v>0.5</v>
      </c>
      <c r="H5" s="15" t="n">
        <f aca="false">G5*D5</f>
        <v>30</v>
      </c>
    </row>
    <row r="6" customFormat="false" ht="15" hidden="false" customHeight="false" outlineLevel="0" collapsed="false">
      <c r="A6" s="10" t="s">
        <v>21</v>
      </c>
      <c r="B6" s="11" t="n">
        <v>800</v>
      </c>
      <c r="C6" s="12" t="n">
        <v>1</v>
      </c>
      <c r="D6" s="11" t="n">
        <f aca="false">B6*C6</f>
        <v>800</v>
      </c>
      <c r="E6" s="13" t="n">
        <v>0.25</v>
      </c>
      <c r="F6" s="11" t="n">
        <v>200</v>
      </c>
      <c r="G6" s="13" t="n">
        <v>0.5</v>
      </c>
      <c r="H6" s="11" t="n">
        <f aca="false">G6*D6</f>
        <v>400</v>
      </c>
    </row>
    <row r="7" customFormat="false" ht="15" hidden="false" customHeight="false" outlineLevel="0" collapsed="false">
      <c r="A7" s="14"/>
      <c r="B7" s="16" t="n">
        <f aca="false">SUM(B2:B6)</f>
        <v>6700</v>
      </c>
      <c r="C7" s="17"/>
      <c r="D7" s="18" t="n">
        <f aca="false">SUM(D2:D6)</f>
        <v>3030</v>
      </c>
      <c r="E7" s="17"/>
      <c r="F7" s="15" t="n">
        <f aca="false">SUM(F2:F6)</f>
        <v>914</v>
      </c>
      <c r="G7" s="19"/>
      <c r="H7" s="15" t="n">
        <f aca="false">SUM(H2:H6)</f>
        <v>1515</v>
      </c>
    </row>
    <row r="10" customFormat="false" ht="14" hidden="false" customHeight="false" outlineLevel="0" collapsed="false">
      <c r="A10" s="20" t="s">
        <v>22</v>
      </c>
    </row>
    <row r="11" customFormat="false" ht="14" hidden="false" customHeight="false" outlineLevel="0" collapsed="false">
      <c r="A11" s="20" t="s">
        <v>23</v>
      </c>
    </row>
    <row r="12" customFormat="false" ht="14" hidden="false" customHeight="false" outlineLevel="0" collapsed="false">
      <c r="A12" s="20" t="s">
        <v>24</v>
      </c>
    </row>
    <row r="13" customFormat="false" ht="14" hidden="false" customHeight="false" outlineLevel="0" collapsed="false">
      <c r="A13" s="20" t="s">
        <v>25</v>
      </c>
    </row>
    <row r="14" customFormat="false" ht="14" hidden="false" customHeight="false" outlineLevel="0" collapsed="false">
      <c r="A14" s="20" t="s">
        <v>26</v>
      </c>
    </row>
  </sheetData>
  <hyperlinks>
    <hyperlink ref="A10" location="_ftnref1" display="[1] Assumes 50% of Xbox  users play online and will have problems."/>
    <hyperlink ref="A11" location="_ftnref2" display="[2] Assumes 50% of PS3 users play online and will have problems."/>
    <hyperlink ref="A12" location="_ftnref3" display="[3] Assumes 80% use BitTorrent or similar client, which enforces a upload-to-download ratio.  “Leeches” are not permitted to download any more content is their ratio falls below a certain threshold, and “seeding” is not possible behind CGN.  Thus, all BitTorrent (and similar) users will be affected."/>
    <hyperlink ref="A13" location="_ftnref4" display="[4] As documented in draft-donley-nat444-impacts, a few popular home gateways have a problem with Netflix when behind CGN.  Here, we assume 5% of gateways are so affected."/>
    <hyperlink ref="A14" location="_ftnref5" display="[5] Includes additional problems from draft-donley-nat444-impacts, and allows for some unknown problems.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4"/>
  <sheetViews>
    <sheetView windowProtection="false"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38" activeCellId="0" sqref="A38"/>
    </sheetView>
  </sheetViews>
  <sheetFormatPr defaultRowHeight="14"/>
  <cols>
    <col collapsed="false" hidden="false" max="1" min="1" style="0" width="32.3076923076923"/>
    <col collapsed="false" hidden="false" max="2" min="2" style="0" width="11.6842105263158"/>
    <col collapsed="false" hidden="false" max="3" min="3" style="0" width="12.3684210526316"/>
    <col collapsed="false" hidden="false" max="4" min="4" style="0" width="13.7449392712551"/>
    <col collapsed="false" hidden="false" max="5" min="5" style="0" width="13.4048582995951"/>
    <col collapsed="false" hidden="false" max="6" min="6" style="0" width="18.9878542510121"/>
    <col collapsed="false" hidden="false" max="1025" min="7" style="0" width="13.4534412955466"/>
  </cols>
  <sheetData>
    <row r="1" customFormat="false" ht="15" hidden="false" customHeight="false" outlineLevel="0" collapsed="false"/>
    <row r="2" customFormat="false" ht="13.8" hidden="false" customHeight="false" outlineLevel="0" collapsed="false">
      <c r="A2" s="21" t="s">
        <v>27</v>
      </c>
      <c r="B2" s="21" t="s">
        <v>28</v>
      </c>
      <c r="C2" s="21" t="s">
        <v>29</v>
      </c>
      <c r="D2" s="21" t="s">
        <v>30</v>
      </c>
      <c r="E2" s="21" t="s">
        <v>31</v>
      </c>
      <c r="F2" s="22"/>
    </row>
    <row r="3" customFormat="false" ht="13.8" hidden="false" customHeight="false" outlineLevel="0" collapsed="false">
      <c r="A3" s="23" t="n">
        <f aca="false">'CGN Costs'!$B7/5</f>
        <v>34000</v>
      </c>
      <c r="B3" s="23" t="n">
        <f aca="false">'CGN Costs'!$B7/5</f>
        <v>34000</v>
      </c>
      <c r="C3" s="23" t="n">
        <f aca="false">'CGN Costs'!$B7/5</f>
        <v>34000</v>
      </c>
      <c r="D3" s="23" t="n">
        <f aca="false">'CGN Costs'!$B7/5</f>
        <v>34000</v>
      </c>
      <c r="E3" s="23" t="n">
        <f aca="false">'CGN Costs'!$B7/5</f>
        <v>34000</v>
      </c>
      <c r="F3" s="24" t="s">
        <v>32</v>
      </c>
    </row>
    <row r="4" customFormat="false" ht="13.8" hidden="false" customHeight="false" outlineLevel="0" collapsed="false">
      <c r="A4" s="25" t="n">
        <f aca="false">'CGN Costs'!$B9</f>
        <v>15000</v>
      </c>
      <c r="B4" s="25" t="n">
        <f aca="false">'CGN Costs'!$B9</f>
        <v>15000</v>
      </c>
      <c r="C4" s="25" t="n">
        <f aca="false">'CGN Costs'!$B9</f>
        <v>15000</v>
      </c>
      <c r="D4" s="25" t="n">
        <f aca="false">'CGN Costs'!$B9</f>
        <v>15000</v>
      </c>
      <c r="E4" s="25" t="n">
        <f aca="false">'CGN Costs'!$B9</f>
        <v>15000</v>
      </c>
      <c r="F4" s="26" t="s">
        <v>33</v>
      </c>
    </row>
    <row r="5" customFormat="false" ht="13.8" hidden="false" customHeight="false" outlineLevel="0" collapsed="false">
      <c r="A5" s="23" t="n">
        <f aca="false">B9*'Affected Customers'!F7</f>
        <v>45700</v>
      </c>
      <c r="B5" s="24" t="n">
        <v>0</v>
      </c>
      <c r="C5" s="24" t="n">
        <v>0</v>
      </c>
      <c r="D5" s="24" t="n">
        <v>0</v>
      </c>
      <c r="E5" s="24" t="n">
        <v>0</v>
      </c>
      <c r="F5" s="24" t="s">
        <v>34</v>
      </c>
    </row>
    <row r="6" customFormat="false" ht="13.8" hidden="false" customHeight="false" outlineLevel="0" collapsed="false">
      <c r="A6" s="25" t="n">
        <f aca="false">'Affected Customers'!$H7*$B11</f>
        <v>606000</v>
      </c>
      <c r="B6" s="25" t="n">
        <f aca="false">'Affected Customers'!$H7*$B11</f>
        <v>606000</v>
      </c>
      <c r="C6" s="25" t="n">
        <f aca="false">'Affected Customers'!$H7*$B11</f>
        <v>606000</v>
      </c>
      <c r="D6" s="25" t="n">
        <f aca="false">'Affected Customers'!$H7*$B11</f>
        <v>606000</v>
      </c>
      <c r="E6" s="25" t="n">
        <f aca="false">'Affected Customers'!$H7*$B11</f>
        <v>606000</v>
      </c>
      <c r="F6" s="27" t="s">
        <v>35</v>
      </c>
    </row>
    <row r="7" customFormat="false" ht="13.8" hidden="false" customHeight="false" outlineLevel="0" collapsed="false">
      <c r="A7" s="23" t="n">
        <f aca="false">SUM(A3:A6)</f>
        <v>700700</v>
      </c>
      <c r="B7" s="23" t="n">
        <f aca="false">SUM(B3:B6)</f>
        <v>655000</v>
      </c>
      <c r="C7" s="23" t="n">
        <f aca="false">SUM(C3:C6)</f>
        <v>655000</v>
      </c>
      <c r="D7" s="23" t="n">
        <f aca="false">SUM(D3:D6)</f>
        <v>655000</v>
      </c>
      <c r="E7" s="28" t="n">
        <f aca="false">SUM(E3:E6)</f>
        <v>655000</v>
      </c>
      <c r="F7" s="28" t="n">
        <f aca="false">SUM(A7:E7)</f>
        <v>3320700</v>
      </c>
    </row>
    <row r="9" customFormat="false" ht="14" hidden="false" customHeight="false" outlineLevel="0" collapsed="false">
      <c r="A9" s="0" t="s">
        <v>36</v>
      </c>
      <c r="B9" s="29" t="n">
        <v>50</v>
      </c>
    </row>
    <row r="11" customFormat="false" ht="13.8" hidden="false" customHeight="false" outlineLevel="0" collapsed="false">
      <c r="A11" s="0" t="s">
        <v>37</v>
      </c>
      <c r="B11" s="29" t="n">
        <v>400</v>
      </c>
    </row>
    <row r="12" customFormat="false" ht="14" hidden="false" customHeight="false" outlineLevel="0" collapsed="false">
      <c r="A12" s="0" t="s">
        <v>38</v>
      </c>
      <c r="B12" s="30" t="n">
        <v>0.3</v>
      </c>
    </row>
    <row r="13" customFormat="false" ht="14" hidden="false" customHeight="false" outlineLevel="0" collapsed="false">
      <c r="A13" s="0" t="s">
        <v>39</v>
      </c>
      <c r="B13" s="31" t="n">
        <f aca="false">B11*B12</f>
        <v>120</v>
      </c>
    </row>
    <row r="15" customFormat="false" ht="13.8" hidden="false" customHeight="false" outlineLevel="0" collapsed="false">
      <c r="A15" s="0" t="s">
        <v>40</v>
      </c>
      <c r="B15" s="32" t="n">
        <v>16</v>
      </c>
    </row>
    <row r="17" customFormat="false" ht="13.8" hidden="false" customHeight="false" outlineLevel="0" collapsed="false">
      <c r="A17" s="33" t="s">
        <v>41</v>
      </c>
      <c r="B17" s="34" t="n">
        <f aca="false">F7/'CGN Costs'!B2</f>
        <v>332.07</v>
      </c>
    </row>
    <row r="18" customFormat="false" ht="13.8" hidden="false" customHeight="false" outlineLevel="0" collapsed="false">
      <c r="A18" s="33" t="s">
        <v>42</v>
      </c>
      <c r="B18" s="35" t="n">
        <f aca="false">B13*5-B17</f>
        <v>267.93</v>
      </c>
    </row>
    <row r="19" customFormat="false" ht="13.8" hidden="false" customHeight="false" outlineLevel="0" collapsed="false">
      <c r="A19" s="33" t="s">
        <v>43</v>
      </c>
      <c r="B19" s="34" t="n">
        <f aca="false">B18/5</f>
        <v>53.586</v>
      </c>
    </row>
    <row r="20" customFormat="false" ht="13.8" hidden="false" customHeight="false" outlineLevel="0" collapsed="false">
      <c r="A20" s="33" t="s">
        <v>38</v>
      </c>
      <c r="B20" s="36" t="n">
        <f aca="false">B18/(B11*5)</f>
        <v>0.133965</v>
      </c>
    </row>
    <row r="21" customFormat="false" ht="13.8" hidden="false" customHeight="false" outlineLevel="0" collapsed="false">
      <c r="A21" s="33"/>
      <c r="B21" s="33"/>
    </row>
    <row r="22" customFormat="false" ht="13.8" hidden="false" customHeight="false" outlineLevel="0" collapsed="false">
      <c r="A22" s="33" t="s">
        <v>44</v>
      </c>
      <c r="B22" s="33"/>
    </row>
    <row r="23" customFormat="false" ht="13.8" hidden="false" customHeight="false" outlineLevel="0" collapsed="false">
      <c r="A23" s="33" t="s">
        <v>45</v>
      </c>
      <c r="B23" s="37" t="n">
        <f aca="false">(B19/2)*(B15/12)</f>
        <v>35.724</v>
      </c>
      <c r="C23" s="0" t="s">
        <v>46</v>
      </c>
    </row>
    <row r="24" customFormat="false" ht="13.8" hidden="false" customHeight="false" outlineLevel="0" collapsed="false">
      <c r="A24" s="33" t="s">
        <v>47</v>
      </c>
      <c r="B24" s="37" t="n">
        <f aca="false">B19*(B15/12)</f>
        <v>71.448</v>
      </c>
      <c r="C24" s="0" t="s">
        <v>48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1433</TotalTime>
  <Application>LibreOffice/5.1.6.2$Linux_X86_64 LibreOffice_project/10m0$Build-2</Application>
  <Company>Time Warner Cable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2012-03-07T21:39:54Z</dcterms:created>
  <dc:creator>Howard, Lee</dc:creator>
  <dc:description/>
  <dc:language>en-US</dc:language>
  <cp:lastModifiedBy/>
  <dcterms:modified xsi:type="dcterms:W3CDTF">2019-05-21T14:47:12Z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Time Warner Cable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